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ar\OneDrive\$$ Software\### Time of Day production\"/>
    </mc:Choice>
  </mc:AlternateContent>
  <xr:revisionPtr revIDLastSave="370" documentId="13_ncr:1_{F181FDE8-CCE7-42A3-A983-26C76660BDFD}" xr6:coauthVersionLast="37" xr6:coauthVersionMax="37" xr10:uidLastSave="{120DBD08-55ED-45C0-A212-7E532825E215}"/>
  <bookViews>
    <workbookView xWindow="0" yWindow="0" windowWidth="20490" windowHeight="7485" xr2:uid="{F3916766-E135-4B7A-A416-5B22DEFA2055}"/>
  </bookViews>
  <sheets>
    <sheet name="Perth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0" i="1" l="1"/>
  <c r="Z20" i="1"/>
  <c r="Y20" i="1"/>
  <c r="X20" i="1"/>
  <c r="T20" i="1"/>
  <c r="S20" i="1"/>
  <c r="R20" i="1"/>
  <c r="Q20" i="1"/>
  <c r="M20" i="1"/>
  <c r="L20" i="1"/>
  <c r="K20" i="1"/>
  <c r="J20" i="1"/>
  <c r="N20" i="1" s="1"/>
  <c r="AA19" i="1" l="1"/>
  <c r="Z19" i="1"/>
  <c r="Y19" i="1"/>
  <c r="X19" i="1"/>
  <c r="T19" i="1"/>
  <c r="S19" i="1"/>
  <c r="R19" i="1"/>
  <c r="Q19" i="1"/>
  <c r="M19" i="1"/>
  <c r="L19" i="1"/>
  <c r="K19" i="1"/>
  <c r="J19" i="1"/>
  <c r="AA18" i="1" l="1"/>
  <c r="Z18" i="1"/>
  <c r="Y18" i="1"/>
  <c r="X18" i="1"/>
  <c r="T18" i="1"/>
  <c r="S18" i="1"/>
  <c r="R18" i="1"/>
  <c r="Q18" i="1"/>
  <c r="M18" i="1"/>
  <c r="L18" i="1"/>
  <c r="K18" i="1"/>
  <c r="J18" i="1"/>
  <c r="AA17" i="1" l="1"/>
  <c r="Z17" i="1"/>
  <c r="Y17" i="1"/>
  <c r="X17" i="1"/>
  <c r="T17" i="1"/>
  <c r="S17" i="1"/>
  <c r="R17" i="1"/>
  <c r="Q17" i="1"/>
  <c r="M17" i="1"/>
  <c r="L17" i="1"/>
  <c r="K17" i="1"/>
  <c r="J17" i="1"/>
  <c r="AA16" i="1" l="1"/>
  <c r="Z16" i="1"/>
  <c r="Y16" i="1"/>
  <c r="T16" i="1"/>
  <c r="S16" i="1"/>
  <c r="R16" i="1"/>
  <c r="Q16" i="1"/>
  <c r="M16" i="1"/>
  <c r="L16" i="1"/>
  <c r="K16" i="1"/>
  <c r="J16" i="1"/>
  <c r="AA15" i="1" l="1"/>
  <c r="Z15" i="1"/>
  <c r="Y15" i="1"/>
  <c r="X15" i="1"/>
  <c r="T15" i="1"/>
  <c r="S15" i="1"/>
  <c r="R15" i="1"/>
  <c r="Q15" i="1"/>
  <c r="M15" i="1"/>
  <c r="L15" i="1"/>
  <c r="K15" i="1"/>
  <c r="J15" i="1"/>
  <c r="AA14" i="1" l="1"/>
  <c r="Z14" i="1"/>
  <c r="Y14" i="1"/>
  <c r="T14" i="1"/>
  <c r="S14" i="1"/>
  <c r="R14" i="1"/>
  <c r="Q14" i="1"/>
  <c r="M14" i="1"/>
  <c r="L14" i="1"/>
  <c r="K14" i="1"/>
  <c r="J14" i="1"/>
  <c r="AA13" i="1" l="1"/>
  <c r="Z13" i="1"/>
  <c r="Y13" i="1"/>
  <c r="X13" i="1"/>
  <c r="T13" i="1"/>
  <c r="S13" i="1"/>
  <c r="R13" i="1"/>
  <c r="Q13" i="1"/>
  <c r="M13" i="1"/>
  <c r="L13" i="1"/>
  <c r="K13" i="1"/>
  <c r="J13" i="1"/>
  <c r="AA12" i="1" l="1"/>
  <c r="Z12" i="1"/>
  <c r="Y12" i="1"/>
  <c r="X12" i="1"/>
  <c r="T12" i="1"/>
  <c r="S12" i="1"/>
  <c r="R12" i="1"/>
  <c r="Q12" i="1"/>
  <c r="M12" i="1"/>
  <c r="L12" i="1"/>
  <c r="K12" i="1"/>
  <c r="J12" i="1"/>
  <c r="AA11" i="1" l="1"/>
  <c r="Z11" i="1"/>
  <c r="Y11" i="1"/>
  <c r="X11" i="1"/>
  <c r="T11" i="1"/>
  <c r="S11" i="1"/>
  <c r="R11" i="1"/>
  <c r="Q11" i="1"/>
  <c r="M11" i="1"/>
  <c r="L11" i="1"/>
  <c r="K11" i="1"/>
  <c r="J11" i="1"/>
  <c r="AA10" i="1" l="1"/>
  <c r="Z10" i="1"/>
  <c r="Y10" i="1"/>
  <c r="X10" i="1"/>
  <c r="T10" i="1"/>
  <c r="S10" i="1"/>
  <c r="R10" i="1"/>
  <c r="Q10" i="1"/>
  <c r="M10" i="1"/>
  <c r="L10" i="1"/>
  <c r="K10" i="1"/>
  <c r="J10" i="1"/>
  <c r="AA9" i="1" l="1"/>
  <c r="Z9" i="1"/>
  <c r="Y9" i="1"/>
  <c r="X9" i="1"/>
  <c r="T9" i="1"/>
  <c r="S9" i="1"/>
  <c r="R9" i="1"/>
  <c r="Q9" i="1"/>
  <c r="M9" i="1"/>
  <c r="L9" i="1"/>
  <c r="K9" i="1"/>
  <c r="J9" i="1"/>
  <c r="AA8" i="1" l="1"/>
  <c r="Z8" i="1"/>
  <c r="Y8" i="1"/>
  <c r="X8" i="1"/>
  <c r="T8" i="1"/>
  <c r="S8" i="1"/>
  <c r="R8" i="1"/>
  <c r="Q8" i="1"/>
  <c r="M8" i="1"/>
  <c r="L8" i="1"/>
  <c r="K8" i="1"/>
  <c r="J8" i="1"/>
  <c r="AA7" i="1" l="1"/>
  <c r="Z7" i="1"/>
  <c r="Y7" i="1"/>
  <c r="X7" i="1"/>
  <c r="T7" i="1"/>
  <c r="S7" i="1"/>
  <c r="R7" i="1"/>
  <c r="Q7" i="1"/>
  <c r="M7" i="1"/>
  <c r="L7" i="1"/>
  <c r="K7" i="1"/>
  <c r="J7" i="1"/>
  <c r="AA6" i="1" l="1"/>
  <c r="Z6" i="1"/>
  <c r="Y6" i="1"/>
  <c r="X6" i="1"/>
  <c r="S6" i="1"/>
  <c r="R6" i="1"/>
  <c r="Q6" i="1"/>
  <c r="M6" i="1"/>
  <c r="L6" i="1"/>
  <c r="K6" i="1"/>
  <c r="J6" i="1"/>
  <c r="AA5" i="1" l="1"/>
  <c r="Z5" i="1"/>
  <c r="Y5" i="1"/>
  <c r="X5" i="1"/>
  <c r="T5" i="1"/>
  <c r="S5" i="1"/>
  <c r="R5" i="1"/>
  <c r="Q5" i="1"/>
  <c r="M5" i="1"/>
  <c r="L5" i="1"/>
  <c r="K5" i="1"/>
  <c r="J5" i="1"/>
  <c r="AB20" i="1"/>
  <c r="AB19" i="1"/>
  <c r="AB18" i="1"/>
  <c r="AB17" i="1"/>
  <c r="X16" i="1"/>
  <c r="AB16" i="1" s="1"/>
  <c r="AB15" i="1"/>
  <c r="X14" i="1"/>
  <c r="AB14" i="1" s="1"/>
  <c r="AB13" i="1"/>
  <c r="AB12" i="1"/>
  <c r="AB11" i="1"/>
  <c r="AB10" i="1"/>
  <c r="AB9" i="1"/>
  <c r="AB8" i="1"/>
  <c r="AB7" i="1"/>
  <c r="AB6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5" i="1" l="1"/>
  <c r="U5" i="1"/>
  <c r="AB5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G13" i="1" l="1"/>
  <c r="G14" i="1"/>
  <c r="G15" i="1"/>
  <c r="G16" i="1"/>
  <c r="G17" i="1"/>
  <c r="G18" i="1"/>
  <c r="G19" i="1"/>
  <c r="G20" i="1"/>
  <c r="G12" i="1" l="1"/>
  <c r="G11" i="1"/>
  <c r="G10" i="1" l="1"/>
  <c r="G9" i="1"/>
  <c r="G8" i="1" l="1"/>
  <c r="G7" i="1" l="1"/>
  <c r="G6" i="1"/>
  <c r="G5" i="1" l="1"/>
</calcChain>
</file>

<file path=xl/sharedStrings.xml><?xml version="1.0" encoding="utf-8"?>
<sst xmlns="http://schemas.openxmlformats.org/spreadsheetml/2006/main" count="90" uniqueCount="27">
  <si>
    <t>7am to 11am</t>
  </si>
  <si>
    <t>11am to 3pm</t>
  </si>
  <si>
    <t>3pm to 7pm</t>
  </si>
  <si>
    <t>Summer</t>
  </si>
  <si>
    <t>5am to 7am</t>
  </si>
  <si>
    <t>N</t>
  </si>
  <si>
    <t>NNE</t>
  </si>
  <si>
    <t>NNW</t>
  </si>
  <si>
    <t>NE</t>
  </si>
  <si>
    <t>NW</t>
  </si>
  <si>
    <t>E</t>
  </si>
  <si>
    <t>W</t>
  </si>
  <si>
    <t>ENE</t>
  </si>
  <si>
    <t>WNW</t>
  </si>
  <si>
    <t>WSW</t>
  </si>
  <si>
    <t>ESE</t>
  </si>
  <si>
    <t>SW</t>
  </si>
  <si>
    <t>SE</t>
  </si>
  <si>
    <t>SSW</t>
  </si>
  <si>
    <t>SSE</t>
  </si>
  <si>
    <t>S</t>
  </si>
  <si>
    <t>kW</t>
  </si>
  <si>
    <t>Total per day</t>
  </si>
  <si>
    <t>Autumn</t>
  </si>
  <si>
    <t>Winter</t>
  </si>
  <si>
    <t>Spring</t>
  </si>
  <si>
    <t>Solar power calculator by Solar4Ever for Perth, WA. Www.solar4ever.com.au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</si>
</sst>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Protection="1"/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/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8E96-8CC6-4FD7-8E09-A61976E74906}">
  <dimension ref="A1:AB20"/>
  <sheetViews>
    <sheetView tabSelected="1" workbookViewId="0">
      <selection activeCell="A13" sqref="A13"/>
    </sheetView>
  </sheetViews>
  <sheetFormatPr defaultRowHeight="15" x14ac:dyDescent="0.25"/>
  <cols>
    <col min="2" max="2" width="12.140625" bestFit="1" customWidth="1"/>
    <col min="3" max="3" width="12.28515625" customWidth="1"/>
    <col min="4" max="4" width="12.140625" bestFit="1" customWidth="1"/>
    <col min="5" max="5" width="12.28515625" bestFit="1" customWidth="1"/>
    <col min="6" max="6" width="11.42578125" bestFit="1" customWidth="1"/>
    <col min="7" max="7" width="12.42578125" bestFit="1" customWidth="1"/>
    <col min="8" max="8" width="3.5703125" customWidth="1"/>
    <col min="10" max="10" width="11.140625" bestFit="1" customWidth="1"/>
    <col min="11" max="11" width="12.140625" bestFit="1" customWidth="1"/>
    <col min="12" max="12" width="12.28515625" bestFit="1" customWidth="1"/>
    <col min="13" max="13" width="11.42578125" bestFit="1" customWidth="1"/>
    <col min="14" max="14" width="12.42578125" bestFit="1" customWidth="1"/>
    <col min="15" max="15" width="4" customWidth="1"/>
    <col min="17" max="17" width="11.140625" bestFit="1" customWidth="1"/>
    <col min="18" max="18" width="12.140625" bestFit="1" customWidth="1"/>
    <col min="19" max="19" width="12.28515625" bestFit="1" customWidth="1"/>
    <col min="20" max="20" width="11.42578125" bestFit="1" customWidth="1"/>
    <col min="21" max="21" width="12.42578125" bestFit="1" customWidth="1"/>
    <col min="22" max="22" width="4.28515625" customWidth="1"/>
    <col min="24" max="24" width="11.140625" bestFit="1" customWidth="1"/>
    <col min="25" max="25" width="12.140625" bestFit="1" customWidth="1"/>
    <col min="26" max="26" width="12.28515625" bestFit="1" customWidth="1"/>
    <col min="27" max="27" width="11.42578125" bestFit="1" customWidth="1"/>
    <col min="28" max="28" width="12.42578125" bestFit="1" customWidth="1"/>
  </cols>
  <sheetData>
    <row r="1" spans="1:28" x14ac:dyDescent="0.25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28" x14ac:dyDescent="0.25">
      <c r="A3" t="s">
        <v>21</v>
      </c>
      <c r="B3" s="2" t="s">
        <v>3</v>
      </c>
      <c r="G3" s="1" t="s">
        <v>22</v>
      </c>
      <c r="H3" s="9"/>
      <c r="I3" s="2" t="s">
        <v>23</v>
      </c>
      <c r="N3" s="1" t="s">
        <v>22</v>
      </c>
      <c r="O3" s="9"/>
      <c r="P3" s="2" t="s">
        <v>24</v>
      </c>
      <c r="U3" s="1" t="s">
        <v>22</v>
      </c>
      <c r="V3" s="9"/>
      <c r="W3" s="2" t="s">
        <v>25</v>
      </c>
      <c r="AB3" s="1" t="s">
        <v>22</v>
      </c>
    </row>
    <row r="4" spans="1:28" x14ac:dyDescent="0.25">
      <c r="C4" s="3" t="s">
        <v>4</v>
      </c>
      <c r="D4" s="4" t="s">
        <v>0</v>
      </c>
      <c r="E4" s="2" t="s">
        <v>1</v>
      </c>
      <c r="F4" s="5" t="s">
        <v>2</v>
      </c>
      <c r="H4" s="9"/>
      <c r="J4" s="3" t="s">
        <v>4</v>
      </c>
      <c r="K4" s="4" t="s">
        <v>0</v>
      </c>
      <c r="L4" s="2" t="s">
        <v>1</v>
      </c>
      <c r="M4" s="5" t="s">
        <v>2</v>
      </c>
      <c r="O4" s="9"/>
      <c r="Q4" s="3" t="s">
        <v>4</v>
      </c>
      <c r="R4" s="4" t="s">
        <v>0</v>
      </c>
      <c r="S4" s="2" t="s">
        <v>1</v>
      </c>
      <c r="T4" s="5" t="s">
        <v>2</v>
      </c>
      <c r="V4" s="9"/>
      <c r="X4" s="3" t="s">
        <v>4</v>
      </c>
      <c r="Y4" s="4" t="s">
        <v>0</v>
      </c>
      <c r="Z4" s="2" t="s">
        <v>1</v>
      </c>
      <c r="AA4" s="5" t="s">
        <v>2</v>
      </c>
    </row>
    <row r="5" spans="1:28" x14ac:dyDescent="0.25">
      <c r="A5" s="7">
        <v>0</v>
      </c>
      <c r="B5" t="s">
        <v>5</v>
      </c>
      <c r="C5" s="6">
        <f>$A5*0.35</f>
        <v>0</v>
      </c>
      <c r="D5" s="6">
        <f>$A5*3.29</f>
        <v>0</v>
      </c>
      <c r="E5" s="6">
        <f>$A5*2.35</f>
        <v>0</v>
      </c>
      <c r="F5" s="6">
        <f>$A5*0.16</f>
        <v>0</v>
      </c>
      <c r="G5" s="6">
        <f>SUM(C5:F5)</f>
        <v>0</v>
      </c>
      <c r="H5" s="9"/>
      <c r="I5" t="s">
        <v>5</v>
      </c>
      <c r="J5">
        <f>$A5*0.17</f>
        <v>0</v>
      </c>
      <c r="K5">
        <f>$A5*2.62</f>
        <v>0</v>
      </c>
      <c r="L5">
        <f>$A5*1.64</f>
        <v>0</v>
      </c>
      <c r="M5">
        <f>$A5*0.02</f>
        <v>0</v>
      </c>
      <c r="N5">
        <f>SUM(J5:M5)</f>
        <v>0</v>
      </c>
      <c r="O5" s="9"/>
      <c r="P5" t="s">
        <v>5</v>
      </c>
      <c r="Q5">
        <f>$A5*0.07</f>
        <v>0</v>
      </c>
      <c r="R5">
        <f>$A5*2.13</f>
        <v>0</v>
      </c>
      <c r="S5">
        <f>$A5*1.8</f>
        <v>0</v>
      </c>
      <c r="T5">
        <f>$A5*0.04</f>
        <v>0</v>
      </c>
      <c r="U5">
        <f>SUM(Q5:T5)</f>
        <v>0</v>
      </c>
      <c r="V5" s="9"/>
      <c r="W5" t="s">
        <v>5</v>
      </c>
      <c r="X5">
        <f>$A5*0.38</f>
        <v>0</v>
      </c>
      <c r="Y5">
        <f>$A5*2.99</f>
        <v>0</v>
      </c>
      <c r="Z5">
        <f>$A5*1.8</f>
        <v>0</v>
      </c>
      <c r="AA5">
        <f>$A5*0.04</f>
        <v>0</v>
      </c>
      <c r="AB5">
        <f>SUM(X5:AA5)</f>
        <v>0</v>
      </c>
    </row>
    <row r="6" spans="1:28" x14ac:dyDescent="0.25">
      <c r="A6" s="7">
        <v>0</v>
      </c>
      <c r="B6" t="s">
        <v>6</v>
      </c>
      <c r="C6" s="6">
        <f>$A6*0.51</f>
        <v>0</v>
      </c>
      <c r="D6" s="6">
        <f>$A6*3.46</f>
        <v>0</v>
      </c>
      <c r="E6" s="6">
        <f>$A6*2.15</f>
        <v>0</v>
      </c>
      <c r="F6" s="6">
        <f>$A6*0.12</f>
        <v>0</v>
      </c>
      <c r="G6" s="6">
        <f t="shared" ref="G6:G20" si="0">SUM(C6:F6)</f>
        <v>0</v>
      </c>
      <c r="H6" s="9"/>
      <c r="I6" t="s">
        <v>6</v>
      </c>
      <c r="J6">
        <f>$A6*0.24</f>
        <v>0</v>
      </c>
      <c r="K6">
        <f>$A6*2.75</f>
        <v>0</v>
      </c>
      <c r="L6">
        <f>$A6*1.47</f>
        <v>0</v>
      </c>
      <c r="M6">
        <f>$A6*0.02</f>
        <v>0</v>
      </c>
      <c r="N6">
        <f t="shared" ref="N6:N20" si="1">SUM(J6:M6)</f>
        <v>0</v>
      </c>
      <c r="O6" s="9"/>
      <c r="P6" t="s">
        <v>6</v>
      </c>
      <c r="Q6">
        <f>$A6*0.08</f>
        <v>0</v>
      </c>
      <c r="R6">
        <f>$A6*2.22</f>
        <v>0</v>
      </c>
      <c r="S6">
        <f>$A6*1.14</f>
        <v>0</v>
      </c>
      <c r="T6">
        <v>0</v>
      </c>
      <c r="U6">
        <f t="shared" ref="U6:U20" si="2">SUM(Q6:T6)</f>
        <v>0</v>
      </c>
      <c r="V6" s="9"/>
      <c r="W6" t="s">
        <v>6</v>
      </c>
      <c r="X6">
        <f>$A6*0.51</f>
        <v>0</v>
      </c>
      <c r="Y6">
        <f>$A6*3.1</f>
        <v>0</v>
      </c>
      <c r="Z6">
        <f>$A6*1.63</f>
        <v>0</v>
      </c>
      <c r="AA6">
        <f>$A6*0.03</f>
        <v>0</v>
      </c>
      <c r="AB6">
        <f t="shared" ref="AB6:AB20" si="3">SUM(X6:AA6)</f>
        <v>0</v>
      </c>
    </row>
    <row r="7" spans="1:28" x14ac:dyDescent="0.25">
      <c r="A7" s="7">
        <v>0</v>
      </c>
      <c r="B7" t="s">
        <v>7</v>
      </c>
      <c r="C7" s="6">
        <f>$A7*0.24</f>
        <v>0</v>
      </c>
      <c r="D7" s="6">
        <f>$A7*3.09</f>
        <v>0</v>
      </c>
      <c r="E7" s="6">
        <f>$A7*2.53</f>
        <v>0</v>
      </c>
      <c r="F7" s="6">
        <f>$A7*0.21</f>
        <v>0</v>
      </c>
      <c r="G7" s="6">
        <f t="shared" si="0"/>
        <v>0</v>
      </c>
      <c r="H7" s="9"/>
      <c r="I7" t="s">
        <v>7</v>
      </c>
      <c r="J7">
        <f>$A7*0.1</f>
        <v>0</v>
      </c>
      <c r="K7">
        <f>$A7*2.41</f>
        <v>0</v>
      </c>
      <c r="L7">
        <f>$A7*1.75</f>
        <v>0</v>
      </c>
      <c r="M7">
        <f>$A7*0.03</f>
        <v>0</v>
      </c>
      <c r="N7">
        <f t="shared" si="1"/>
        <v>0</v>
      </c>
      <c r="O7" s="9"/>
      <c r="P7" t="s">
        <v>7</v>
      </c>
      <c r="Q7">
        <f>$A7*0.04</f>
        <v>0</v>
      </c>
      <c r="R7">
        <f>$A7*1.95</f>
        <v>0</v>
      </c>
      <c r="S7">
        <f>$A7*1.34</f>
        <v>0</v>
      </c>
      <c r="T7">
        <f t="shared" ref="T7:T15" si="4">$A7*0</f>
        <v>0</v>
      </c>
      <c r="U7">
        <f t="shared" si="2"/>
        <v>0</v>
      </c>
      <c r="V7" s="9"/>
      <c r="W7" t="s">
        <v>7</v>
      </c>
      <c r="X7">
        <f>$A7*0.27</f>
        <v>0</v>
      </c>
      <c r="Y7">
        <f>$A7*2.83</f>
        <v>0</v>
      </c>
      <c r="Z7">
        <f>$A7*1.95</f>
        <v>0</v>
      </c>
      <c r="AA7">
        <f>$A7*0.04</f>
        <v>0</v>
      </c>
      <c r="AB7">
        <f t="shared" si="3"/>
        <v>0</v>
      </c>
    </row>
    <row r="8" spans="1:28" x14ac:dyDescent="0.25">
      <c r="A8" s="7">
        <v>0</v>
      </c>
      <c r="B8" t="s">
        <v>8</v>
      </c>
      <c r="C8" s="6">
        <f>$A8*0.65</f>
        <v>0</v>
      </c>
      <c r="D8" s="6">
        <f>$A8*3.58</f>
        <v>0</v>
      </c>
      <c r="E8" s="6">
        <f>$A8*1.95</f>
        <v>0</v>
      </c>
      <c r="F8" s="6">
        <f>$A8*0.09</f>
        <v>0</v>
      </c>
      <c r="G8" s="6">
        <f t="shared" si="0"/>
        <v>0</v>
      </c>
      <c r="H8" s="9"/>
      <c r="I8" t="s">
        <v>8</v>
      </c>
      <c r="J8">
        <f>$A8*0.3</f>
        <v>0</v>
      </c>
      <c r="K8">
        <f>$A8*2.77</f>
        <v>0</v>
      </c>
      <c r="L8">
        <f>$A8*1.27</f>
        <v>0</v>
      </c>
      <c r="M8">
        <f>$A8*0.01</f>
        <v>0</v>
      </c>
      <c r="N8">
        <f t="shared" si="1"/>
        <v>0</v>
      </c>
      <c r="O8" s="9"/>
      <c r="P8" t="s">
        <v>8</v>
      </c>
      <c r="Q8">
        <f>$A8*0.1</f>
        <v>0</v>
      </c>
      <c r="R8">
        <f>$A8*2.21</f>
        <v>0</v>
      </c>
      <c r="S8">
        <f>$A8*0.98</f>
        <v>0</v>
      </c>
      <c r="T8">
        <f t="shared" si="4"/>
        <v>0</v>
      </c>
      <c r="U8">
        <f t="shared" si="2"/>
        <v>0</v>
      </c>
      <c r="V8" s="9"/>
      <c r="W8" t="s">
        <v>8</v>
      </c>
      <c r="X8">
        <f>$A8*0.61</f>
        <v>0</v>
      </c>
      <c r="Y8">
        <f>$A8*3.15</f>
        <v>0</v>
      </c>
      <c r="Z8">
        <f>$A8*1.45</f>
        <v>0</v>
      </c>
      <c r="AA8">
        <f>$A8*0.03</f>
        <v>0</v>
      </c>
      <c r="AB8">
        <f t="shared" si="3"/>
        <v>0</v>
      </c>
    </row>
    <row r="9" spans="1:28" x14ac:dyDescent="0.25">
      <c r="A9" s="7">
        <v>0</v>
      </c>
      <c r="B9" t="s">
        <v>9</v>
      </c>
      <c r="C9" s="6">
        <f>$A9*0.17</f>
        <v>0</v>
      </c>
      <c r="D9" s="6">
        <f>$A9*2.89</f>
        <v>0</v>
      </c>
      <c r="E9" s="6">
        <f>$A9*2.66</f>
        <v>0</v>
      </c>
      <c r="F9" s="6">
        <f>$A9*0.25</f>
        <v>0</v>
      </c>
      <c r="G9" s="6">
        <f t="shared" si="0"/>
        <v>0</v>
      </c>
      <c r="H9" s="9"/>
      <c r="I9" t="s">
        <v>9</v>
      </c>
      <c r="J9">
        <f>$A9*0.06</f>
        <v>0</v>
      </c>
      <c r="K9">
        <f>$A9*2.15</f>
        <v>0</v>
      </c>
      <c r="L9">
        <f>$A9*1.8</f>
        <v>0</v>
      </c>
      <c r="M9">
        <f>$A9*0.04</f>
        <v>0</v>
      </c>
      <c r="N9">
        <f t="shared" si="1"/>
        <v>0</v>
      </c>
      <c r="O9" s="9"/>
      <c r="P9" t="s">
        <v>9</v>
      </c>
      <c r="Q9">
        <f>$A9*0.03</f>
        <v>0</v>
      </c>
      <c r="R9">
        <f>$A9*1.7</f>
        <v>0</v>
      </c>
      <c r="S9">
        <f>$A9*1.35</f>
        <v>0</v>
      </c>
      <c r="T9">
        <f t="shared" si="4"/>
        <v>0</v>
      </c>
      <c r="U9">
        <f t="shared" si="2"/>
        <v>0</v>
      </c>
      <c r="V9" s="9"/>
      <c r="W9" t="s">
        <v>9</v>
      </c>
      <c r="X9">
        <f>$A9*0.2</f>
        <v>0</v>
      </c>
      <c r="Y9">
        <f>$A9*2.64</f>
        <v>0</v>
      </c>
      <c r="Z9">
        <f>$A9*2.04</f>
        <v>0</v>
      </c>
      <c r="AA9">
        <f>$A9*0.05</f>
        <v>0</v>
      </c>
      <c r="AB9">
        <f t="shared" si="3"/>
        <v>0</v>
      </c>
    </row>
    <row r="10" spans="1:28" x14ac:dyDescent="0.25">
      <c r="A10" s="7">
        <v>0</v>
      </c>
      <c r="B10" t="s">
        <v>10</v>
      </c>
      <c r="C10" s="6">
        <f>$A10*0.82</f>
        <v>0</v>
      </c>
      <c r="D10" s="6">
        <f>$A10*3.62</f>
        <v>0</v>
      </c>
      <c r="E10" s="6">
        <f>$A10*1.73</f>
        <v>0</v>
      </c>
      <c r="F10" s="6">
        <f>$A10*0.08</f>
        <v>0</v>
      </c>
      <c r="G10" s="6">
        <f t="shared" si="0"/>
        <v>0</v>
      </c>
      <c r="H10" s="9"/>
      <c r="I10" t="s">
        <v>10</v>
      </c>
      <c r="J10">
        <f>$A10*0.32</f>
        <v>0</v>
      </c>
      <c r="K10">
        <f>$A10*2.53</f>
        <v>0</v>
      </c>
      <c r="L10">
        <f>$A10*0.91</f>
        <v>0</v>
      </c>
      <c r="M10">
        <f>$A10*0.01</f>
        <v>0</v>
      </c>
      <c r="N10">
        <f t="shared" si="1"/>
        <v>0</v>
      </c>
      <c r="O10" s="9"/>
      <c r="P10" t="s">
        <v>10</v>
      </c>
      <c r="Q10">
        <f>$A10*0.1</f>
        <v>0</v>
      </c>
      <c r="R10">
        <f>$A10*1.9</f>
        <v>0</v>
      </c>
      <c r="S10">
        <f>$A10*0.65</f>
        <v>0</v>
      </c>
      <c r="T10">
        <f t="shared" si="4"/>
        <v>0</v>
      </c>
      <c r="U10">
        <f t="shared" si="2"/>
        <v>0</v>
      </c>
      <c r="V10" s="9"/>
      <c r="W10" t="s">
        <v>10</v>
      </c>
      <c r="X10">
        <f>$A10*0.7</f>
        <v>0</v>
      </c>
      <c r="Y10">
        <f>$A10*3.05</f>
        <v>0</v>
      </c>
      <c r="Z10">
        <f>$A10*1.21</f>
        <v>0</v>
      </c>
      <c r="AA10">
        <f>$A10*0.03</f>
        <v>0</v>
      </c>
      <c r="AB10">
        <f t="shared" si="3"/>
        <v>0</v>
      </c>
    </row>
    <row r="11" spans="1:28" x14ac:dyDescent="0.25">
      <c r="A11" s="7">
        <v>0</v>
      </c>
      <c r="B11" t="s">
        <v>11</v>
      </c>
      <c r="C11" s="6">
        <f>$A11*0.15</f>
        <v>0</v>
      </c>
      <c r="D11" s="6">
        <f>$A11*2.63</f>
        <v>0</v>
      </c>
      <c r="E11" s="6">
        <f>$A11*2.74</f>
        <v>0</v>
      </c>
      <c r="F11" s="6">
        <f>$A11*0.3</f>
        <v>0</v>
      </c>
      <c r="G11" s="6">
        <f t="shared" si="0"/>
        <v>0</v>
      </c>
      <c r="H11" s="9"/>
      <c r="I11" t="s">
        <v>11</v>
      </c>
      <c r="J11">
        <f>$A11*0.06</f>
        <v>0</v>
      </c>
      <c r="K11">
        <f>$A11*1.63</f>
        <v>0</v>
      </c>
      <c r="L11">
        <f>$A11*1.68</f>
        <v>0</v>
      </c>
      <c r="M11">
        <f>$A11*0.04</f>
        <v>0</v>
      </c>
      <c r="N11">
        <f t="shared" si="1"/>
        <v>0</v>
      </c>
      <c r="O11" s="9"/>
      <c r="P11" t="s">
        <v>11</v>
      </c>
      <c r="Q11">
        <f>$A11*0.03</f>
        <v>0</v>
      </c>
      <c r="R11">
        <f>$A11*1.21</f>
        <v>0</v>
      </c>
      <c r="S11">
        <f>$A11*1.19</f>
        <v>0</v>
      </c>
      <c r="T11">
        <f t="shared" si="4"/>
        <v>0</v>
      </c>
      <c r="U11">
        <f t="shared" si="2"/>
        <v>0</v>
      </c>
      <c r="V11" s="9"/>
      <c r="W11" t="s">
        <v>11</v>
      </c>
      <c r="X11">
        <f>$A11*0.16</f>
        <v>0</v>
      </c>
      <c r="Y11">
        <f>$A11*2.32</f>
        <v>0</v>
      </c>
      <c r="Z11">
        <f>$A11*2.04</f>
        <v>0</v>
      </c>
      <c r="AA11">
        <f>$A11*0.06</f>
        <v>0</v>
      </c>
      <c r="AB11">
        <f t="shared" si="3"/>
        <v>0</v>
      </c>
    </row>
    <row r="12" spans="1:28" x14ac:dyDescent="0.25">
      <c r="A12" s="8">
        <v>0</v>
      </c>
      <c r="B12" t="s">
        <v>12</v>
      </c>
      <c r="C12" s="6">
        <f>$A12*0.76</f>
        <v>0</v>
      </c>
      <c r="D12" s="6">
        <f>$A12*3.63</f>
        <v>0</v>
      </c>
      <c r="E12" s="6">
        <f>$A12*1.81</f>
        <v>0</v>
      </c>
      <c r="F12" s="6">
        <f>$A12*0.08</f>
        <v>0</v>
      </c>
      <c r="G12" s="6">
        <f t="shared" si="0"/>
        <v>0</v>
      </c>
      <c r="H12" s="9"/>
      <c r="I12" t="s">
        <v>12</v>
      </c>
      <c r="J12">
        <f>$A12*0.32</f>
        <v>0</v>
      </c>
      <c r="K12">
        <f>$A12*2.69</f>
        <v>0</v>
      </c>
      <c r="L12">
        <f>$A12*1.07</f>
        <v>0</v>
      </c>
      <c r="M12">
        <f>$A12*0.01</f>
        <v>0</v>
      </c>
      <c r="N12">
        <f t="shared" si="1"/>
        <v>0</v>
      </c>
      <c r="O12" s="9"/>
      <c r="P12" t="s">
        <v>12</v>
      </c>
      <c r="Q12">
        <f>$A12*0.1</f>
        <v>0</v>
      </c>
      <c r="R12">
        <f>$A12*2.1</f>
        <v>0</v>
      </c>
      <c r="S12">
        <f>$A12*0.8</f>
        <v>0</v>
      </c>
      <c r="T12">
        <f t="shared" si="4"/>
        <v>0</v>
      </c>
      <c r="U12">
        <f t="shared" si="2"/>
        <v>0</v>
      </c>
      <c r="V12" s="9"/>
      <c r="W12" t="s">
        <v>12</v>
      </c>
      <c r="X12">
        <f>$A12*0.68</f>
        <v>0</v>
      </c>
      <c r="Y12">
        <f>$A12*3.13</f>
        <v>0</v>
      </c>
      <c r="Z12">
        <f>$A12*1.31</f>
        <v>0</v>
      </c>
      <c r="AA12">
        <f>$A12*0.03</f>
        <v>0</v>
      </c>
      <c r="AB12">
        <f t="shared" si="3"/>
        <v>0</v>
      </c>
    </row>
    <row r="13" spans="1:28" x14ac:dyDescent="0.25">
      <c r="A13" s="7">
        <v>0</v>
      </c>
      <c r="B13" t="s">
        <v>13</v>
      </c>
      <c r="C13" s="6">
        <f>$A13*0.15</f>
        <v>0</v>
      </c>
      <c r="D13" s="6">
        <f>$A13*2.73</f>
        <v>0</v>
      </c>
      <c r="E13" s="6">
        <f>$A13*2.73</f>
        <v>0</v>
      </c>
      <c r="F13" s="6">
        <f>$A13*0.28</f>
        <v>0</v>
      </c>
      <c r="G13" s="6">
        <f t="shared" si="0"/>
        <v>0</v>
      </c>
      <c r="H13" s="9"/>
      <c r="I13" t="s">
        <v>13</v>
      </c>
      <c r="J13">
        <f>$A13*0.06</f>
        <v>0</v>
      </c>
      <c r="K13">
        <f>$A13*1.87</f>
        <v>0</v>
      </c>
      <c r="L13">
        <f>$A13*1.78</f>
        <v>0</v>
      </c>
      <c r="M13">
        <f>$A13*0.04</f>
        <v>0</v>
      </c>
      <c r="N13">
        <f t="shared" si="1"/>
        <v>0</v>
      </c>
      <c r="O13" s="9"/>
      <c r="P13" t="s">
        <v>13</v>
      </c>
      <c r="Q13">
        <f>$A13*0.03</f>
        <v>0</v>
      </c>
      <c r="R13">
        <f>$A13*1.44</f>
        <v>0</v>
      </c>
      <c r="S13">
        <f>$A13*1.3</f>
        <v>0</v>
      </c>
      <c r="T13">
        <f t="shared" si="4"/>
        <v>0</v>
      </c>
      <c r="U13">
        <f t="shared" si="2"/>
        <v>0</v>
      </c>
      <c r="V13" s="9"/>
      <c r="W13" t="s">
        <v>13</v>
      </c>
      <c r="X13">
        <f>$A13*0.17</f>
        <v>0</v>
      </c>
      <c r="Y13">
        <f>$A13*2.46</f>
        <v>0</v>
      </c>
      <c r="Z13">
        <f>$A13*2.07</f>
        <v>0</v>
      </c>
      <c r="AA13">
        <f>$A13*0.06</f>
        <v>0</v>
      </c>
      <c r="AB13">
        <f t="shared" si="3"/>
        <v>0</v>
      </c>
    </row>
    <row r="14" spans="1:28" x14ac:dyDescent="0.25">
      <c r="A14" s="8">
        <v>0</v>
      </c>
      <c r="B14" t="s">
        <v>14</v>
      </c>
      <c r="C14" s="6">
        <f>$A14*0.17</f>
        <v>0</v>
      </c>
      <c r="D14" s="6">
        <f>$A14*2.61</f>
        <v>0</v>
      </c>
      <c r="E14" s="6">
        <f>$A14*2.69</f>
        <v>0</v>
      </c>
      <c r="F14" s="6">
        <f>$A14*0.3</f>
        <v>0</v>
      </c>
      <c r="G14" s="6">
        <f t="shared" si="0"/>
        <v>0</v>
      </c>
      <c r="H14" s="9"/>
      <c r="I14" t="s">
        <v>14</v>
      </c>
      <c r="J14">
        <f>$A14*0.06</f>
        <v>0</v>
      </c>
      <c r="K14">
        <f>$A14*1.46</f>
        <v>0</v>
      </c>
      <c r="L14">
        <f>$A14*1.53</f>
        <v>0</v>
      </c>
      <c r="M14">
        <f>$A14*0.04</f>
        <v>0</v>
      </c>
      <c r="N14">
        <f t="shared" si="1"/>
        <v>0</v>
      </c>
      <c r="O14" s="9"/>
      <c r="P14" t="s">
        <v>14</v>
      </c>
      <c r="Q14">
        <f>$A14*0.03</f>
        <v>0</v>
      </c>
      <c r="R14">
        <f>$A14*1.03</f>
        <v>0</v>
      </c>
      <c r="S14">
        <f>$A14*1.03</f>
        <v>0</v>
      </c>
      <c r="T14">
        <f t="shared" si="4"/>
        <v>0</v>
      </c>
      <c r="U14">
        <f t="shared" si="2"/>
        <v>0</v>
      </c>
      <c r="V14" s="9"/>
      <c r="W14" t="s">
        <v>14</v>
      </c>
      <c r="X14">
        <f>$A14*0.17</f>
        <v>0</v>
      </c>
      <c r="Y14">
        <f>$A14*2.23</f>
        <v>0</v>
      </c>
      <c r="Z14">
        <f>$A14*1.96</f>
        <v>0</v>
      </c>
      <c r="AA14">
        <f>$A14*0.06</f>
        <v>0</v>
      </c>
      <c r="AB14">
        <f t="shared" si="3"/>
        <v>0</v>
      </c>
    </row>
    <row r="15" spans="1:28" x14ac:dyDescent="0.25">
      <c r="A15" s="7">
        <v>0</v>
      </c>
      <c r="B15" t="s">
        <v>15</v>
      </c>
      <c r="C15" s="6">
        <f>$A15*0.82</f>
        <v>0</v>
      </c>
      <c r="D15" s="6">
        <f>$A15*3.54</f>
        <v>0</v>
      </c>
      <c r="E15" s="6">
        <f>$A15*1.74</f>
        <v>0</v>
      </c>
      <c r="F15" s="6">
        <f>$A15*0.09</f>
        <v>0</v>
      </c>
      <c r="G15" s="6">
        <f t="shared" si="0"/>
        <v>0</v>
      </c>
      <c r="H15" s="9"/>
      <c r="I15" t="s">
        <v>15</v>
      </c>
      <c r="J15">
        <f>$A15*0.29</f>
        <v>0</v>
      </c>
      <c r="K15">
        <f>$A15*2.29</f>
        <v>0</v>
      </c>
      <c r="L15">
        <f>$A15*0.81</f>
        <v>0</v>
      </c>
      <c r="M15">
        <f>$A15*0.01</f>
        <v>0</v>
      </c>
      <c r="N15">
        <f t="shared" si="1"/>
        <v>0</v>
      </c>
      <c r="O15" s="9"/>
      <c r="P15" t="s">
        <v>15</v>
      </c>
      <c r="Q15">
        <f>$A15*0.08</f>
        <v>0</v>
      </c>
      <c r="R15">
        <f>$A15*1.65</f>
        <v>0</v>
      </c>
      <c r="S15">
        <f>$A15*0.54</f>
        <v>0</v>
      </c>
      <c r="T15">
        <f t="shared" si="4"/>
        <v>0</v>
      </c>
      <c r="U15">
        <f t="shared" si="2"/>
        <v>0</v>
      </c>
      <c r="V15" s="9"/>
      <c r="W15" t="s">
        <v>15</v>
      </c>
      <c r="X15">
        <f>$A15*0.68</f>
        <v>0</v>
      </c>
      <c r="Y15">
        <f>$A15*2.92</f>
        <v>0</v>
      </c>
      <c r="Z15">
        <f>$A15*1.18</f>
        <v>0</v>
      </c>
      <c r="AA15">
        <f>$A15*0.03</f>
        <v>0</v>
      </c>
      <c r="AB15">
        <f t="shared" si="3"/>
        <v>0</v>
      </c>
    </row>
    <row r="16" spans="1:28" x14ac:dyDescent="0.25">
      <c r="A16" s="7">
        <v>0</v>
      </c>
      <c r="B16" t="s">
        <v>16</v>
      </c>
      <c r="C16" s="6">
        <f>$A16*0.09</f>
        <v>0</v>
      </c>
      <c r="D16" s="6">
        <f>$A16*2.16</f>
        <v>0</v>
      </c>
      <c r="E16" s="6">
        <f>$A16*2.76</f>
        <v>0</v>
      </c>
      <c r="F16" s="6">
        <f>$A16*0.78</f>
        <v>0</v>
      </c>
      <c r="G16" s="6">
        <f t="shared" si="0"/>
        <v>0</v>
      </c>
      <c r="H16" s="9"/>
      <c r="I16" t="s">
        <v>16</v>
      </c>
      <c r="J16">
        <f>$A16*0.01</f>
        <v>0</v>
      </c>
      <c r="K16">
        <f>$A16*1</f>
        <v>0</v>
      </c>
      <c r="L16">
        <f>$A16*1.58</f>
        <v>0</v>
      </c>
      <c r="M16">
        <f>$A16*0.21</f>
        <v>0</v>
      </c>
      <c r="N16">
        <f t="shared" si="1"/>
        <v>0</v>
      </c>
      <c r="O16" s="9"/>
      <c r="P16" t="s">
        <v>16</v>
      </c>
      <c r="Q16">
        <f>$A16*0</f>
        <v>0</v>
      </c>
      <c r="R16">
        <f>$A16*0.65</f>
        <v>0</v>
      </c>
      <c r="S16">
        <f>$A16*1.09</f>
        <v>0</v>
      </c>
      <c r="T16">
        <f>$A16*0.06</f>
        <v>0</v>
      </c>
      <c r="U16">
        <f t="shared" si="2"/>
        <v>0</v>
      </c>
      <c r="V16" s="9"/>
      <c r="W16" t="s">
        <v>16</v>
      </c>
      <c r="X16">
        <f>$A16*0.09</f>
        <v>0</v>
      </c>
      <c r="Y16">
        <f>$A16*1.79</f>
        <v>0</v>
      </c>
      <c r="Z16">
        <f>$A16*2.12</f>
        <v>0</v>
      </c>
      <c r="AA16">
        <f>$A16*0.32</f>
        <v>0</v>
      </c>
      <c r="AB16">
        <f t="shared" si="3"/>
        <v>0</v>
      </c>
    </row>
    <row r="17" spans="1:28" x14ac:dyDescent="0.25">
      <c r="A17" s="7">
        <v>0</v>
      </c>
      <c r="B17" t="s">
        <v>17</v>
      </c>
      <c r="C17" s="6">
        <f>$A17*0.76</f>
        <v>0</v>
      </c>
      <c r="D17" s="6">
        <f>$A17*3.4</f>
        <v>0</v>
      </c>
      <c r="E17" s="6">
        <f>$A17*1.83</f>
        <v>0</v>
      </c>
      <c r="F17" s="6">
        <f>$A17*0.11</f>
        <v>0</v>
      </c>
      <c r="G17" s="6">
        <f t="shared" si="0"/>
        <v>0</v>
      </c>
      <c r="H17" s="9"/>
      <c r="I17" t="s">
        <v>17</v>
      </c>
      <c r="J17">
        <f>$A17*0.23</f>
        <v>0</v>
      </c>
      <c r="K17">
        <f>$A17*2.01</f>
        <v>0</v>
      </c>
      <c r="L17">
        <f>$A17*0.78</f>
        <v>0</v>
      </c>
      <c r="M17">
        <f>$A17*0.01</f>
        <v>0</v>
      </c>
      <c r="N17">
        <f t="shared" si="1"/>
        <v>0</v>
      </c>
      <c r="O17" s="9"/>
      <c r="P17" t="s">
        <v>17</v>
      </c>
      <c r="Q17">
        <f>$A17*0.06</f>
        <v>0</v>
      </c>
      <c r="R17">
        <f>$A17*1.36</f>
        <v>0</v>
      </c>
      <c r="S17">
        <f>$A17*0.49</f>
        <v>0</v>
      </c>
      <c r="T17">
        <f>$A17*0</f>
        <v>0</v>
      </c>
      <c r="U17">
        <f t="shared" si="2"/>
        <v>0</v>
      </c>
      <c r="V17" s="9"/>
      <c r="W17" t="s">
        <v>17</v>
      </c>
      <c r="X17">
        <f>$A17*0.61</f>
        <v>0</v>
      </c>
      <c r="Y17">
        <f>$A17*2.75</f>
        <v>0</v>
      </c>
      <c r="Z17">
        <f>$A17*1.21</f>
        <v>0</v>
      </c>
      <c r="AA17">
        <f>$A17*0.03</f>
        <v>0</v>
      </c>
      <c r="AB17">
        <f t="shared" si="3"/>
        <v>0</v>
      </c>
    </row>
    <row r="18" spans="1:28" x14ac:dyDescent="0.25">
      <c r="A18" s="7">
        <v>0</v>
      </c>
      <c r="B18" t="s">
        <v>18</v>
      </c>
      <c r="C18" s="6">
        <f>$A18*0.36</f>
        <v>0</v>
      </c>
      <c r="D18" s="6">
        <f>$A18*2.82</f>
        <v>0</v>
      </c>
      <c r="E18" s="6">
        <f>$A18*2.39</f>
        <v>0</v>
      </c>
      <c r="F18" s="6">
        <f>$A18*0.25</f>
        <v>0</v>
      </c>
      <c r="G18" s="6">
        <f t="shared" si="0"/>
        <v>0</v>
      </c>
      <c r="H18" s="9"/>
      <c r="I18" t="s">
        <v>18</v>
      </c>
      <c r="J18">
        <f>$A18*0.07</f>
        <v>0</v>
      </c>
      <c r="K18">
        <f>$A18*1.39</f>
        <v>0</v>
      </c>
      <c r="L18">
        <f>$A18*1.13</f>
        <v>0</v>
      </c>
      <c r="M18">
        <f>$A18*0.03</f>
        <v>0</v>
      </c>
      <c r="N18">
        <f t="shared" si="1"/>
        <v>0</v>
      </c>
      <c r="O18" s="9"/>
      <c r="P18" t="s">
        <v>18</v>
      </c>
      <c r="Q18">
        <f>$A18*0.03</f>
        <v>0</v>
      </c>
      <c r="R18">
        <f>$A18*0.88</f>
        <v>0</v>
      </c>
      <c r="S18">
        <f>$A18*0.68</f>
        <v>0</v>
      </c>
      <c r="T18">
        <f>$A18*0</f>
        <v>0</v>
      </c>
      <c r="U18">
        <f t="shared" si="2"/>
        <v>0</v>
      </c>
      <c r="V18" s="9"/>
      <c r="W18" t="s">
        <v>18</v>
      </c>
      <c r="X18">
        <f>$A18*0.28</f>
        <v>0</v>
      </c>
      <c r="Y18">
        <f>$A18*2.27</f>
        <v>0</v>
      </c>
      <c r="Z18">
        <f>$A18*1.64</f>
        <v>0</v>
      </c>
      <c r="AA18">
        <f>$A18*0.05</f>
        <v>0</v>
      </c>
      <c r="AB18">
        <f t="shared" si="3"/>
        <v>0</v>
      </c>
    </row>
    <row r="19" spans="1:28" x14ac:dyDescent="0.25">
      <c r="A19" s="7">
        <v>0</v>
      </c>
      <c r="B19" t="s">
        <v>19</v>
      </c>
      <c r="C19" s="6">
        <f>$A19*0.66</f>
        <v>0</v>
      </c>
      <c r="D19" s="6">
        <f>$A19*3.22</f>
        <v>0</v>
      </c>
      <c r="E19" s="6">
        <f>$A19*1.99</f>
        <v>0</v>
      </c>
      <c r="F19" s="6">
        <f>$A19*0.16</f>
        <v>0</v>
      </c>
      <c r="G19" s="6">
        <f t="shared" si="0"/>
        <v>0</v>
      </c>
      <c r="H19" s="9"/>
      <c r="I19" t="s">
        <v>19</v>
      </c>
      <c r="J19">
        <f>$A19*0.16</f>
        <v>0</v>
      </c>
      <c r="K19">
        <f>$A19*1.73</f>
        <v>0</v>
      </c>
      <c r="L19">
        <f>$A19*0.82</f>
        <v>0</v>
      </c>
      <c r="M19">
        <f>$A19*0.02</f>
        <v>0</v>
      </c>
      <c r="N19">
        <f t="shared" si="1"/>
        <v>0</v>
      </c>
      <c r="O19" s="9"/>
      <c r="P19" t="s">
        <v>19</v>
      </c>
      <c r="Q19">
        <f>$A19*0.04</f>
        <v>0</v>
      </c>
      <c r="R19">
        <f>$A19*1.11</f>
        <v>0</v>
      </c>
      <c r="S19">
        <f>$A19*0.48</f>
        <v>0</v>
      </c>
      <c r="T19">
        <f>$A19*0</f>
        <v>0</v>
      </c>
      <c r="U19">
        <f t="shared" si="2"/>
        <v>0</v>
      </c>
      <c r="V19" s="9"/>
      <c r="W19" t="s">
        <v>19</v>
      </c>
      <c r="X19">
        <f>$A19*0.51</f>
        <v>0</v>
      </c>
      <c r="Y19">
        <f>$A19*2.56</f>
        <v>0</v>
      </c>
      <c r="Z19">
        <f>$A19*1.31</f>
        <v>0</v>
      </c>
      <c r="AA19">
        <f>$A19*0.04</f>
        <v>0</v>
      </c>
      <c r="AB19">
        <f t="shared" si="3"/>
        <v>0</v>
      </c>
    </row>
    <row r="20" spans="1:28" x14ac:dyDescent="0.25">
      <c r="A20" s="7">
        <v>0</v>
      </c>
      <c r="B20" t="s">
        <v>20</v>
      </c>
      <c r="C20" s="6">
        <f>$A20*0.52</f>
        <v>0</v>
      </c>
      <c r="D20" s="6">
        <f>$A20*3.01</f>
        <v>0</v>
      </c>
      <c r="E20" s="6">
        <f>$A20*2.19</f>
        <v>0</v>
      </c>
      <c r="F20" s="6">
        <f>$A20*0.21</f>
        <v>0</v>
      </c>
      <c r="G20" s="6">
        <f t="shared" si="0"/>
        <v>0</v>
      </c>
      <c r="H20" s="9"/>
      <c r="I20" t="s">
        <v>20</v>
      </c>
      <c r="J20">
        <f>$A20*0.1</f>
        <v>0</v>
      </c>
      <c r="K20">
        <f>$A20*1.51</f>
        <v>0</v>
      </c>
      <c r="L20">
        <f>$A20*0.95</f>
        <v>0</v>
      </c>
      <c r="M20">
        <f>$A20*0.02</f>
        <v>0</v>
      </c>
      <c r="N20">
        <f t="shared" si="1"/>
        <v>0</v>
      </c>
      <c r="O20" s="9"/>
      <c r="P20" t="s">
        <v>20</v>
      </c>
      <c r="Q20">
        <f>$A20*0.03</f>
        <v>0</v>
      </c>
      <c r="R20">
        <f>$A20*0.93</f>
        <v>0</v>
      </c>
      <c r="S20">
        <f>$A20*0.55</f>
        <v>0</v>
      </c>
      <c r="T20">
        <f>$A20*0</f>
        <v>0</v>
      </c>
      <c r="U20">
        <f t="shared" si="2"/>
        <v>0</v>
      </c>
      <c r="V20" s="9"/>
      <c r="W20" t="s">
        <v>20</v>
      </c>
      <c r="X20">
        <f>$A20*0.38</f>
        <v>0</v>
      </c>
      <c r="Y20">
        <f>$A20*2.4</f>
        <v>0</v>
      </c>
      <c r="Z20">
        <f>$A20*1.47</f>
        <v>0</v>
      </c>
      <c r="AA20">
        <f>$A20*0.04</f>
        <v>0</v>
      </c>
      <c r="AB20">
        <f t="shared" si="3"/>
        <v>0</v>
      </c>
    </row>
  </sheetData>
  <sheetProtection algorithmName="SHA-512" hashValue="cB7xJ4nD8QOnO8CLBWqReALXfBRGkoKTPGhavAU1ygWRs1iIS9ye4aTZ7PFOUBJcAPcP0rS2IZJjouha+z/Dwg==" saltValue="D0r4FfST67Aih7j7vVGGUw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MacKeith</dc:creator>
  <cp:lastModifiedBy>Andrew MacKeith</cp:lastModifiedBy>
  <dcterms:created xsi:type="dcterms:W3CDTF">2018-10-16T03:27:58Z</dcterms:created>
  <dcterms:modified xsi:type="dcterms:W3CDTF">2018-10-18T01:31:45Z</dcterms:modified>
</cp:coreProperties>
</file>